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5" yWindow="-120" windowWidth="24240" windowHeight="12810"/>
  </bookViews>
  <sheets>
    <sheet name="toelichting" sheetId="2" r:id="rId1"/>
    <sheet name="rekensheet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C2" i="1" l="1"/>
  <c r="K2" i="1" s="1"/>
  <c r="G18" i="1" l="1"/>
  <c r="C5" i="1" l="1"/>
  <c r="C6" i="1"/>
  <c r="C7" i="1"/>
  <c r="C12" i="1"/>
  <c r="C13" i="1"/>
  <c r="C17" i="1"/>
  <c r="E21" i="1"/>
  <c r="C21" i="1" s="1"/>
  <c r="E20" i="1"/>
  <c r="C20" i="1" s="1"/>
  <c r="E19" i="1"/>
  <c r="C19" i="1" s="1"/>
  <c r="E18" i="1"/>
  <c r="C18" i="1" s="1"/>
  <c r="E17" i="1"/>
  <c r="E16" i="1"/>
  <c r="C16" i="1" s="1"/>
  <c r="E15" i="1"/>
  <c r="C15" i="1" s="1"/>
  <c r="E14" i="1"/>
  <c r="C14" i="1" s="1"/>
  <c r="E13" i="1"/>
  <c r="E11" i="1"/>
  <c r="C11" i="1" s="1"/>
  <c r="E10" i="1"/>
  <c r="C10" i="1" s="1"/>
  <c r="E9" i="1"/>
  <c r="C9" i="1" s="1"/>
  <c r="E8" i="1"/>
  <c r="C8" i="1" s="1"/>
  <c r="E4" i="1"/>
  <c r="C4" i="1" s="1"/>
  <c r="E3" i="1"/>
  <c r="C3" i="1" s="1"/>
  <c r="E2" i="1"/>
  <c r="O3" i="1" l="1"/>
  <c r="J3" i="1"/>
  <c r="P3" i="1" s="1"/>
  <c r="I3" i="1"/>
  <c r="O4" i="1"/>
  <c r="J4" i="1"/>
  <c r="P4" i="1" s="1"/>
  <c r="I4" i="1"/>
  <c r="S3" i="1" l="1"/>
  <c r="Q3" i="1"/>
  <c r="U3" i="1" s="1"/>
  <c r="S4" i="1"/>
  <c r="Q4" i="1"/>
  <c r="J14" i="1"/>
  <c r="P14" i="1" s="1"/>
  <c r="O14" i="1"/>
  <c r="Q14" i="1" l="1"/>
  <c r="S14" i="1"/>
  <c r="I14" i="1"/>
  <c r="O20" i="1"/>
  <c r="G20" i="1"/>
  <c r="J20" i="1" s="1"/>
  <c r="P20" i="1" s="1"/>
  <c r="I20" i="1"/>
  <c r="G21" i="1"/>
  <c r="G19" i="1"/>
  <c r="G10" i="1"/>
  <c r="G17" i="1"/>
  <c r="G16" i="1"/>
  <c r="G15" i="1"/>
  <c r="G13" i="1"/>
  <c r="G12" i="1"/>
  <c r="G11" i="1"/>
  <c r="G9" i="1"/>
  <c r="G8" i="1"/>
  <c r="G7" i="1"/>
  <c r="G5" i="1"/>
  <c r="O10" i="1"/>
  <c r="I10" i="1" l="1"/>
  <c r="S20" i="1"/>
  <c r="Q20" i="1"/>
  <c r="J10" i="1"/>
  <c r="P10" i="1" s="1"/>
  <c r="Q10" i="1" s="1"/>
  <c r="O21" i="1"/>
  <c r="O19" i="1"/>
  <c r="O18" i="1"/>
  <c r="O17" i="1"/>
  <c r="O16" i="1"/>
  <c r="O15" i="1"/>
  <c r="O13" i="1"/>
  <c r="O12" i="1"/>
  <c r="O11" i="1"/>
  <c r="O9" i="1"/>
  <c r="O8" i="1"/>
  <c r="O7" i="1"/>
  <c r="O6" i="1"/>
  <c r="O5" i="1"/>
  <c r="O2" i="1"/>
  <c r="I16" i="1"/>
  <c r="I7" i="1"/>
  <c r="I18" i="1"/>
  <c r="I12" i="1"/>
  <c r="I11" i="1"/>
  <c r="I6" i="1"/>
  <c r="I5" i="1"/>
  <c r="I2" i="1"/>
  <c r="J16" i="1" l="1"/>
  <c r="J2" i="1"/>
  <c r="J11" i="1"/>
  <c r="S10" i="1"/>
  <c r="J5" i="1"/>
  <c r="J7" i="1"/>
  <c r="J9" i="1"/>
  <c r="J12" i="1"/>
  <c r="J15" i="1"/>
  <c r="J17" i="1"/>
  <c r="J19" i="1"/>
  <c r="J6" i="1"/>
  <c r="P6" i="1" s="1"/>
  <c r="J8" i="1"/>
  <c r="J13" i="1"/>
  <c r="J18" i="1"/>
  <c r="J21" i="1"/>
  <c r="I15" i="1"/>
  <c r="I8" i="1"/>
  <c r="I13" i="1"/>
  <c r="I17" i="1"/>
  <c r="I21" i="1"/>
  <c r="I9" i="1"/>
  <c r="I19" i="1"/>
  <c r="P21" i="1" l="1"/>
  <c r="S21" i="1" s="1"/>
  <c r="P16" i="1"/>
  <c r="S16" i="1" s="1"/>
  <c r="P11" i="1"/>
  <c r="S11" i="1" s="1"/>
  <c r="S6" i="1"/>
  <c r="P17" i="1"/>
  <c r="S17" i="1" s="1"/>
  <c r="P12" i="1"/>
  <c r="Q12" i="1" s="1"/>
  <c r="P7" i="1"/>
  <c r="S7" i="1" s="1"/>
  <c r="P18" i="1"/>
  <c r="S18" i="1" s="1"/>
  <c r="P13" i="1"/>
  <c r="Q13" i="1" s="1"/>
  <c r="P8" i="1"/>
  <c r="S8" i="1" s="1"/>
  <c r="P19" i="1"/>
  <c r="S19" i="1" s="1"/>
  <c r="P15" i="1"/>
  <c r="Q15" i="1" s="1"/>
  <c r="P9" i="1"/>
  <c r="Q9" i="1" s="1"/>
  <c r="U9" i="1" s="1"/>
  <c r="P5" i="1"/>
  <c r="S5" i="1" s="1"/>
  <c r="P2" i="1"/>
  <c r="Q2" i="1" l="1"/>
  <c r="U2" i="1" s="1"/>
  <c r="U13" i="1"/>
  <c r="U12" i="1"/>
  <c r="Q11" i="1"/>
  <c r="U10" i="1" s="1"/>
  <c r="S2" i="1"/>
  <c r="Q17" i="1"/>
  <c r="U15" i="1" s="1"/>
  <c r="S12" i="1"/>
  <c r="Q6" i="1"/>
  <c r="U6" i="1" s="1"/>
  <c r="Q21" i="1"/>
  <c r="Q7" i="1"/>
  <c r="U7" i="1" s="1"/>
  <c r="S15" i="1"/>
  <c r="S13" i="1"/>
  <c r="Q16" i="1"/>
  <c r="Q5" i="1"/>
  <c r="U5" i="1" s="1"/>
  <c r="S9" i="1"/>
  <c r="Q19" i="1"/>
  <c r="U19" i="1" s="1"/>
  <c r="Q8" i="1"/>
  <c r="U8" i="1" s="1"/>
  <c r="Q18" i="1"/>
  <c r="U14" i="1" l="1"/>
  <c r="U16" i="1"/>
  <c r="U20" i="1"/>
  <c r="U21" i="1"/>
  <c r="U17" i="1"/>
  <c r="U18" i="1"/>
  <c r="U11" i="1"/>
</calcChain>
</file>

<file path=xl/comments1.xml><?xml version="1.0" encoding="utf-8"?>
<comments xmlns="http://schemas.openxmlformats.org/spreadsheetml/2006/main">
  <authors>
    <author>L.vanden.Berg</author>
  </authors>
  <commentList>
    <comment ref="K2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</rPr>
          <t>De datum wordt automatisch berekend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>Het aantal reisuren staat standaard op 32 uur. Als de blootstelling 2 of hoger is, geef dan een vliegbrief mee. Corrigeer daarna voor het juiste aantal uren.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<sst xmlns="http://schemas.openxmlformats.org/spreadsheetml/2006/main" count="51" uniqueCount="51">
  <si>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radionuclide</t>
  </si>
  <si>
    <t>biologische HVT</t>
  </si>
  <si>
    <t>aanbevolen dosering (MBq)</t>
  </si>
  <si>
    <t>datum van toediening</t>
  </si>
  <si>
    <t>datum van reizen</t>
  </si>
  <si>
    <t>reisduur (uren)</t>
  </si>
  <si>
    <t>blootstelling nevenpassagier µSv</t>
  </si>
  <si>
    <t>vliegbrief noodzaak als gereisd wordt op of voor</t>
  </si>
  <si>
    <t>aantal dagen vliegbrief noodzaak</t>
  </si>
  <si>
    <r>
      <t>bronconstante (MBq</t>
    </r>
    <r>
      <rPr>
        <b/>
        <vertAlign val="superscript"/>
        <sz val="12"/>
        <color rgb="FFFFFF00"/>
        <rFont val="Arial"/>
        <family val="2"/>
      </rPr>
      <t>-1</t>
    </r>
    <r>
      <rPr>
        <b/>
        <sz val="12"/>
        <color rgb="FFFFFF00"/>
        <rFont val="Arial"/>
        <family val="2"/>
      </rPr>
      <t>.m</t>
    </r>
    <r>
      <rPr>
        <b/>
        <vertAlign val="superscript"/>
        <sz val="12"/>
        <color rgb="FFFFFF00"/>
        <rFont val="Arial"/>
        <family val="2"/>
      </rPr>
      <t>-2</t>
    </r>
    <r>
      <rPr>
        <b/>
        <sz val="12"/>
        <color rgb="FFFFFF00"/>
        <rFont val="Arial"/>
        <family val="2"/>
      </rPr>
      <t>.h</t>
    </r>
    <r>
      <rPr>
        <b/>
        <vertAlign val="superscript"/>
        <sz val="12"/>
        <color rgb="FFFFFF00"/>
        <rFont val="Arial"/>
        <family val="2"/>
      </rPr>
      <t>-1</t>
    </r>
    <r>
      <rPr>
        <b/>
        <sz val="12"/>
        <color rgb="FFFFFF00"/>
        <rFont val="Arial"/>
        <family val="2"/>
      </rPr>
      <t>)</t>
    </r>
  </si>
  <si>
    <r>
      <t>referentieniveau (nSv.m</t>
    </r>
    <r>
      <rPr>
        <b/>
        <vertAlign val="superscript"/>
        <sz val="12"/>
        <color rgb="FFFFFF00"/>
        <rFont val="Arial"/>
        <family val="2"/>
      </rPr>
      <t>2</t>
    </r>
    <r>
      <rPr>
        <b/>
        <sz val="12"/>
        <color rgb="FFFFFF00"/>
        <rFont val="Arial"/>
        <family val="2"/>
      </rPr>
      <t>.h</t>
    </r>
    <r>
      <rPr>
        <b/>
        <vertAlign val="superscript"/>
        <sz val="12"/>
        <color rgb="FFFFFF00"/>
        <rFont val="Arial"/>
        <family val="2"/>
      </rPr>
      <t>-1</t>
    </r>
    <r>
      <rPr>
        <b/>
        <sz val="12"/>
        <color rgb="FFFFFF00"/>
        <rFont val="Arial"/>
        <family val="2"/>
      </rPr>
      <t>)</t>
    </r>
  </si>
  <si>
    <r>
      <t>stralingsniveau tijdens reizen (µSv.h</t>
    </r>
    <r>
      <rPr>
        <b/>
        <vertAlign val="superscript"/>
        <sz val="12"/>
        <color rgb="FFFFFF00"/>
        <rFont val="Arial"/>
        <family val="2"/>
      </rPr>
      <t>-1.</t>
    </r>
    <r>
      <rPr>
        <b/>
        <sz val="12"/>
        <color rgb="FFFFFF00"/>
        <rFont val="Arial"/>
        <family val="2"/>
      </rPr>
      <t>m</t>
    </r>
    <r>
      <rPr>
        <b/>
        <vertAlign val="superscript"/>
        <sz val="12"/>
        <color rgb="FFFFFF00"/>
        <rFont val="Arial"/>
        <family val="2"/>
      </rPr>
      <t>-2</t>
    </r>
    <r>
      <rPr>
        <b/>
        <sz val="12"/>
        <color rgb="FFFFFF00"/>
        <rFont val="Arial"/>
        <family val="2"/>
      </rPr>
      <t>)</t>
    </r>
  </si>
  <si>
    <r>
      <rPr>
        <b/>
        <vertAlign val="superscript"/>
        <sz val="14"/>
        <color rgb="FFFFFF00"/>
        <rFont val="Arial"/>
        <family val="2"/>
      </rPr>
      <t>18</t>
    </r>
    <r>
      <rPr>
        <b/>
        <sz val="14"/>
        <color rgb="FFFFFF00"/>
        <rFont val="Arial"/>
        <family val="2"/>
      </rPr>
      <t>F</t>
    </r>
  </si>
  <si>
    <r>
      <rPr>
        <b/>
        <vertAlign val="superscript"/>
        <sz val="14"/>
        <color rgb="FFFFFF00"/>
        <rFont val="Arial"/>
        <family val="2"/>
      </rPr>
      <t>99m</t>
    </r>
    <r>
      <rPr>
        <b/>
        <sz val="14"/>
        <color rgb="FFFFFF00"/>
        <rFont val="Arial"/>
        <family val="2"/>
      </rPr>
      <t>Tc</t>
    </r>
  </si>
  <si>
    <r>
      <rPr>
        <b/>
        <vertAlign val="superscript"/>
        <sz val="14"/>
        <color rgb="FFFFFF00"/>
        <rFont val="Arial"/>
        <family val="2"/>
      </rPr>
      <t>123</t>
    </r>
    <r>
      <rPr>
        <b/>
        <sz val="14"/>
        <color rgb="FFFFFF00"/>
        <rFont val="Arial"/>
        <family val="2"/>
      </rPr>
      <t>I</t>
    </r>
  </si>
  <si>
    <r>
      <rPr>
        <b/>
        <vertAlign val="superscript"/>
        <sz val="14"/>
        <color rgb="FFFFFF00"/>
        <rFont val="Arial"/>
        <family val="2"/>
      </rPr>
      <t>188</t>
    </r>
    <r>
      <rPr>
        <b/>
        <sz val="14"/>
        <color rgb="FFFFFF00"/>
        <rFont val="Arial"/>
        <family val="2"/>
      </rPr>
      <t>Re</t>
    </r>
  </si>
  <si>
    <r>
      <rPr>
        <b/>
        <vertAlign val="superscript"/>
        <sz val="14"/>
        <color rgb="FFFFFF00"/>
        <rFont val="Arial"/>
        <family val="2"/>
      </rPr>
      <t>201</t>
    </r>
    <r>
      <rPr>
        <b/>
        <sz val="14"/>
        <color rgb="FFFFFF00"/>
        <rFont val="Arial"/>
        <family val="2"/>
      </rPr>
      <t>Tl</t>
    </r>
  </si>
  <si>
    <r>
      <rPr>
        <b/>
        <vertAlign val="superscript"/>
        <sz val="14"/>
        <color rgb="FFFFFF00"/>
        <rFont val="Arial"/>
        <family val="2"/>
      </rPr>
      <t>153</t>
    </r>
    <r>
      <rPr>
        <b/>
        <sz val="14"/>
        <color rgb="FFFFFF00"/>
        <rFont val="Arial"/>
        <family val="2"/>
      </rPr>
      <t>Sm</t>
    </r>
  </si>
  <si>
    <r>
      <rPr>
        <b/>
        <vertAlign val="superscript"/>
        <sz val="14"/>
        <color rgb="FFFFFF00"/>
        <rFont val="Arial"/>
        <family val="2"/>
      </rPr>
      <t>111</t>
    </r>
    <r>
      <rPr>
        <b/>
        <sz val="14"/>
        <color rgb="FFFFFF00"/>
        <rFont val="Arial"/>
        <family val="2"/>
      </rPr>
      <t>In</t>
    </r>
  </si>
  <si>
    <r>
      <rPr>
        <b/>
        <vertAlign val="superscript"/>
        <sz val="14"/>
        <color rgb="FFFFFF00"/>
        <rFont val="Arial"/>
        <family val="2"/>
      </rPr>
      <t>67</t>
    </r>
    <r>
      <rPr>
        <b/>
        <sz val="14"/>
        <color rgb="FFFFFF00"/>
        <rFont val="Arial"/>
        <family val="2"/>
      </rPr>
      <t>Ga</t>
    </r>
  </si>
  <si>
    <r>
      <rPr>
        <b/>
        <vertAlign val="superscript"/>
        <sz val="14"/>
        <color rgb="FFFFFF00"/>
        <rFont val="Arial"/>
        <family val="2"/>
      </rPr>
      <t>90</t>
    </r>
    <r>
      <rPr>
        <b/>
        <sz val="14"/>
        <color rgb="FFFFFF00"/>
        <rFont val="Arial"/>
        <family val="2"/>
      </rPr>
      <t>Y</t>
    </r>
  </si>
  <si>
    <r>
      <rPr>
        <b/>
        <vertAlign val="superscript"/>
        <sz val="14"/>
        <color rgb="FFFFFF00"/>
        <rFont val="Arial"/>
        <family val="2"/>
      </rPr>
      <t>32</t>
    </r>
    <r>
      <rPr>
        <b/>
        <sz val="14"/>
        <color rgb="FFFFFF00"/>
        <rFont val="Arial"/>
        <family val="2"/>
      </rPr>
      <t>P</t>
    </r>
  </si>
  <si>
    <r>
      <rPr>
        <b/>
        <vertAlign val="superscript"/>
        <sz val="14"/>
        <color rgb="FFFFFF00"/>
        <rFont val="Arial"/>
        <family val="2"/>
      </rPr>
      <t>223</t>
    </r>
    <r>
      <rPr>
        <b/>
        <sz val="14"/>
        <color rgb="FFFFFF00"/>
        <rFont val="Arial"/>
        <family val="2"/>
      </rPr>
      <t>Ra</t>
    </r>
  </si>
  <si>
    <r>
      <rPr>
        <b/>
        <vertAlign val="superscript"/>
        <sz val="14"/>
        <color rgb="FFFFFF00"/>
        <rFont val="Arial"/>
        <family val="2"/>
      </rPr>
      <t>177</t>
    </r>
    <r>
      <rPr>
        <b/>
        <sz val="14"/>
        <color rgb="FFFFFF00"/>
        <rFont val="Arial"/>
        <family val="2"/>
      </rPr>
      <t>Lu</t>
    </r>
  </si>
  <si>
    <r>
      <rPr>
        <b/>
        <vertAlign val="superscript"/>
        <sz val="14"/>
        <color rgb="FFFFFF00"/>
        <rFont val="Arial"/>
        <family val="2"/>
      </rPr>
      <t>131</t>
    </r>
    <r>
      <rPr>
        <b/>
        <sz val="14"/>
        <color rgb="FFFFFF00"/>
        <rFont val="Arial"/>
        <family val="2"/>
      </rPr>
      <t>I</t>
    </r>
  </si>
  <si>
    <r>
      <rPr>
        <b/>
        <vertAlign val="superscript"/>
        <sz val="14"/>
        <color rgb="FFFFFF00"/>
        <rFont val="Arial"/>
        <family val="2"/>
      </rPr>
      <t>131</t>
    </r>
    <r>
      <rPr>
        <b/>
        <sz val="14"/>
        <color rgb="FFFFFF00"/>
        <rFont val="Arial"/>
        <family val="2"/>
      </rPr>
      <t>I uptake bepaling</t>
    </r>
  </si>
  <si>
    <r>
      <rPr>
        <b/>
        <vertAlign val="superscript"/>
        <sz val="14"/>
        <color rgb="FFFFFF00"/>
        <rFont val="Arial"/>
        <family val="2"/>
      </rPr>
      <t>75</t>
    </r>
    <r>
      <rPr>
        <b/>
        <sz val="14"/>
        <color rgb="FFFFFF00"/>
        <rFont val="Arial"/>
        <family val="2"/>
      </rPr>
      <t>Se</t>
    </r>
  </si>
  <si>
    <r>
      <rPr>
        <b/>
        <vertAlign val="superscript"/>
        <sz val="14"/>
        <color rgb="FFFFFF00"/>
        <rFont val="Arial"/>
        <family val="2"/>
      </rPr>
      <t>89</t>
    </r>
    <r>
      <rPr>
        <b/>
        <sz val="14"/>
        <color rgb="FFFFFF00"/>
        <rFont val="Arial"/>
        <family val="2"/>
      </rPr>
      <t>Sr</t>
    </r>
  </si>
  <si>
    <r>
      <rPr>
        <b/>
        <vertAlign val="superscript"/>
        <sz val="14"/>
        <color rgb="FFFFFF00"/>
        <rFont val="Arial"/>
        <family val="2"/>
      </rPr>
      <t>125</t>
    </r>
    <r>
      <rPr>
        <b/>
        <sz val="14"/>
        <color rgb="FFFFFF00"/>
        <rFont val="Arial"/>
        <family val="2"/>
      </rPr>
      <t>I</t>
    </r>
  </si>
  <si>
    <r>
      <t>stralingsniveau             nu              (nSv.m</t>
    </r>
    <r>
      <rPr>
        <b/>
        <vertAlign val="superscript"/>
        <sz val="12"/>
        <color rgb="FFFFFF00"/>
        <rFont val="Arial"/>
        <family val="2"/>
      </rPr>
      <t>-2</t>
    </r>
    <r>
      <rPr>
        <b/>
        <sz val="12"/>
        <color rgb="FFFFFF00"/>
        <rFont val="Arial"/>
        <family val="2"/>
      </rPr>
      <t>.h</t>
    </r>
    <r>
      <rPr>
        <b/>
        <vertAlign val="superscript"/>
        <sz val="12"/>
        <color rgb="FFFFFF00"/>
        <rFont val="Arial"/>
        <family val="2"/>
      </rPr>
      <t>-1</t>
    </r>
    <r>
      <rPr>
        <b/>
        <sz val="12"/>
        <color rgb="FFFFFF00"/>
        <rFont val="Arial"/>
        <family val="2"/>
      </rPr>
      <t>)</t>
    </r>
  </si>
  <si>
    <t>toegediende dosis                 (MBq)</t>
  </si>
  <si>
    <t>halveringstijd    (uren)</t>
  </si>
  <si>
    <r>
      <rPr>
        <b/>
        <vertAlign val="superscript"/>
        <sz val="14"/>
        <color rgb="FFFFFF00"/>
        <rFont val="Arial"/>
        <family val="2"/>
      </rPr>
      <t>124</t>
    </r>
    <r>
      <rPr>
        <b/>
        <sz val="14"/>
        <color rgb="FFFFFF00"/>
        <rFont val="Arial"/>
        <family val="2"/>
      </rPr>
      <t>I</t>
    </r>
  </si>
  <si>
    <r>
      <rPr>
        <b/>
        <vertAlign val="superscript"/>
        <sz val="14"/>
        <color rgb="FFFFFF00"/>
        <rFont val="Arial"/>
        <family val="2"/>
      </rPr>
      <t>68</t>
    </r>
    <r>
      <rPr>
        <b/>
        <sz val="14"/>
        <color rgb="FFFFFF00"/>
        <rFont val="Arial"/>
        <family val="2"/>
      </rPr>
      <t>Ga</t>
    </r>
  </si>
  <si>
    <r>
      <rPr>
        <b/>
        <vertAlign val="superscript"/>
        <sz val="14"/>
        <color rgb="FFFFFF00"/>
        <rFont val="Arial"/>
        <family val="2"/>
      </rPr>
      <t>89</t>
    </r>
    <r>
      <rPr>
        <b/>
        <sz val="14"/>
        <color rgb="FFFFFF00"/>
        <rFont val="Arial"/>
        <family val="2"/>
      </rPr>
      <t>Zr</t>
    </r>
  </si>
  <si>
    <t>Effectieve halveringstijd    (uren)</t>
  </si>
  <si>
    <t>UITKOMST</t>
  </si>
  <si>
    <t>Indicatie noodzaak vliegbrief</t>
  </si>
  <si>
    <t>https://radiationdosimetry.org/</t>
  </si>
  <si>
    <t>In dit spreadsheet wordt berekend of een vliegbrief nodig is op basis van de ingespoten activiteit van verschillende isotopen.</t>
  </si>
  <si>
    <t>De blanke cellen (kolommen G, O, P en R)moeten ingevuld worden door de gebruiker.</t>
  </si>
  <si>
    <t>approved bij the NCS.</t>
  </si>
  <si>
    <t>Om het eenvoudig te houden is alleen rekening gehouden met de fysische vervaltijd (kolom E) van het isotoop</t>
  </si>
  <si>
    <t>De biologische vervaltijd staat bij verstek op 999999 (kolom D) maar kan aangepast worden</t>
  </si>
  <si>
    <r>
      <t>In kolom F staat de bronconstante voor het betreffende isotoop en in kolom H het referentieniveau (10 nSv.m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.h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</si>
  <si>
    <t>De vooraf ingevulde waarden in die cellen dienen alleen als illustratie.</t>
  </si>
  <si>
    <t>Het spreadsheet is niet beveiligd en alleen onder eigen verantwoordelijkheid te gebruiken.</t>
  </si>
  <si>
    <t>versie</t>
  </si>
  <si>
    <t xml:space="preserve">Het spreadsheet is gemaakt door de werkgroep Stralingsbescherming onder auspiciën van de </t>
  </si>
  <si>
    <t>Commissie Kwaliteitsbevordering van de NVNG en met name gebaseerd op het werk van Leo van den Berg</t>
  </si>
  <si>
    <t>Voor de meer gebruikelijke isotopen I-125, I-131, F-18, Tc-99m en Sm-153 zijn meer toegespitste versies te 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</si>
</sst>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3]d\ mmmm\ yyyy;@"/>
    <numFmt numFmtId="166" formatCode="0.0"/>
  </numFmts>
  <fonts count="12" x14ac:knownFonts="1">
    <font>
      <sz val="10"/>
      <color theme="1"/>
      <name val="Arial"/>
      <family val="2"/>
    </font>
    <font>
      <b/>
      <sz val="12"/>
      <color rgb="FFFFFF00"/>
      <name val="Arial"/>
      <family val="2"/>
    </font>
    <font>
      <b/>
      <vertAlign val="superscript"/>
      <sz val="12"/>
      <color rgb="FFFFFF00"/>
      <name val="Arial"/>
      <family val="2"/>
    </font>
    <font>
      <sz val="10"/>
      <color rgb="FFFFFF00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4"/>
      <color rgb="FFFFFF00"/>
      <name val="Arial"/>
      <family val="2"/>
    </font>
    <font>
      <b/>
      <vertAlign val="superscript"/>
      <sz val="14"/>
      <color rgb="FFFFFF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thick">
        <color rgb="FFFFFF00"/>
      </right>
      <top style="medium">
        <color rgb="FFFFFF00"/>
      </top>
      <bottom style="thick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ck">
        <color indexed="64"/>
      </bottom>
      <diagonal/>
    </border>
    <border>
      <left style="thin">
        <color rgb="FFFFFF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5" fillId="4" borderId="0" xfId="2" applyAlignment="1">
      <alignment horizontal="center" vertical="center"/>
    </xf>
    <xf numFmtId="1" fontId="4" fillId="3" borderId="0" xfId="1" applyNumberFormat="1" applyAlignment="1">
      <alignment horizontal="center" vertical="center"/>
    </xf>
    <xf numFmtId="0" fontId="4" fillId="3" borderId="0" xfId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Continuous" vertical="distributed" wrapText="1"/>
    </xf>
    <xf numFmtId="0" fontId="1" fillId="2" borderId="3" xfId="0" applyFont="1" applyFill="1" applyBorder="1" applyAlignment="1">
      <alignment horizontal="centerContinuous" vertical="distributed"/>
    </xf>
    <xf numFmtId="0" fontId="1" fillId="2" borderId="5" xfId="0" applyFont="1" applyFill="1" applyBorder="1" applyAlignment="1">
      <alignment horizontal="centerContinuous" vertical="distributed" wrapText="1"/>
    </xf>
    <xf numFmtId="0" fontId="1" fillId="2" borderId="6" xfId="0" applyFont="1" applyFill="1" applyBorder="1" applyAlignment="1">
      <alignment horizontal="centerContinuous" vertical="distributed" wrapText="1"/>
    </xf>
    <xf numFmtId="0" fontId="1" fillId="2" borderId="5" xfId="0" applyFont="1" applyFill="1" applyBorder="1" applyAlignment="1">
      <alignment horizontal="centerContinuous" vertical="distributed"/>
    </xf>
    <xf numFmtId="0" fontId="1" fillId="2" borderId="7" xfId="0" applyFont="1" applyFill="1" applyBorder="1" applyAlignment="1">
      <alignment horizontal="centerContinuous" vertical="distributed"/>
    </xf>
    <xf numFmtId="0" fontId="5" fillId="4" borderId="9" xfId="2" applyBorder="1" applyAlignment="1">
      <alignment horizontal="center" vertical="center"/>
    </xf>
    <xf numFmtId="1" fontId="4" fillId="3" borderId="10" xfId="1" applyNumberFormat="1" applyBorder="1" applyAlignment="1">
      <alignment horizontal="center" vertical="center"/>
    </xf>
    <xf numFmtId="0" fontId="4" fillId="3" borderId="10" xfId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" fontId="1" fillId="5" borderId="0" xfId="0" applyNumberFormat="1" applyFont="1" applyFill="1" applyAlignment="1">
      <alignment vertical="center"/>
    </xf>
    <xf numFmtId="0" fontId="6" fillId="2" borderId="8" xfId="0" applyFont="1" applyFill="1" applyBorder="1" applyAlignment="1">
      <alignment horizontal="left" wrapText="1"/>
    </xf>
    <xf numFmtId="0" fontId="5" fillId="4" borderId="0" xfId="2" applyBorder="1" applyAlignment="1">
      <alignment horizontal="center" vertical="center"/>
    </xf>
    <xf numFmtId="1" fontId="4" fillId="3" borderId="0" xfId="1" applyNumberFormat="1" applyBorder="1" applyAlignment="1">
      <alignment horizontal="center" vertical="center"/>
    </xf>
    <xf numFmtId="0" fontId="4" fillId="3" borderId="0" xfId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distributed" wrapText="1"/>
    </xf>
    <xf numFmtId="165" fontId="1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" fontId="1" fillId="5" borderId="10" xfId="0" applyNumberFormat="1" applyFont="1" applyFill="1" applyBorder="1" applyAlignment="1">
      <alignment vertical="center"/>
    </xf>
    <xf numFmtId="0" fontId="10" fillId="0" borderId="0" xfId="0" applyFont="1"/>
    <xf numFmtId="14" fontId="0" fillId="0" borderId="0" xfId="0" applyNumberForma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5</xdr:col>
      <xdr:colOff>95250</xdr:colOff>
      <xdr:row>26</xdr:row>
      <xdr:rowOff>66675</xdr:rowOff>
    </xdr:to>
    <xdr:pic>
      <xdr:nvPicPr>
        <xdr:cNvPr id="2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3209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8" sqref="A8"/>
    </sheetView>
  </sheetViews>
  <sheetFormatPr defaultRowHeight="12.75" x14ac:dyDescent="0.2"/>
  <cols>
    <col min="2" max="2" width="10.140625" bestFit="1" customWidth="1"/>
  </cols>
  <sheetData>
    <row r="1" spans="1:2" ht="20.25" x14ac:dyDescent="0.3">
      <c r="A1" s="41" t="s">
        <v>37</v>
      </c>
    </row>
    <row r="3" spans="1:2" x14ac:dyDescent="0.2">
      <c r="A3" t="s">
        <v>47</v>
      </c>
      <c r="B3" s="42">
        <v>43403</v>
      </c>
    </row>
    <row r="6" spans="1:2" x14ac:dyDescent="0.2">
      <c r="A6" t="s">
        <v>39</v>
      </c>
    </row>
    <row r="7" spans="1:2" x14ac:dyDescent="0.2">
      <c r="A7" t="s">
        <v>50</v>
      </c>
    </row>
    <row r="8" spans="1:2" x14ac:dyDescent="0.2">
      <c r="A8" t="s">
        <v>42</v>
      </c>
    </row>
    <row r="9" spans="1:2" x14ac:dyDescent="0.2">
      <c r="A9" t="s">
        <v>43</v>
      </c>
    </row>
    <row r="10" spans="1:2" ht="14.25" x14ac:dyDescent="0.2">
      <c r="A10" t="s">
        <v>44</v>
      </c>
    </row>
    <row r="11" spans="1:2" x14ac:dyDescent="0.2">
      <c r="A11" t="s">
        <v>40</v>
      </c>
    </row>
    <row r="12" spans="1:2" x14ac:dyDescent="0.2">
      <c r="A12" t="s">
        <v>45</v>
      </c>
    </row>
    <row r="14" spans="1:2" x14ac:dyDescent="0.2">
      <c r="A14" t="s">
        <v>46</v>
      </c>
    </row>
    <row r="16" spans="1:2" x14ac:dyDescent="0.2">
      <c r="A16" t="s">
        <v>48</v>
      </c>
    </row>
    <row r="17" spans="1:1" x14ac:dyDescent="0.2">
      <c r="A17" t="s">
        <v>49</v>
      </c>
    </row>
    <row r="28" spans="1:1" x14ac:dyDescent="0.2">
      <c r="A28" t="s">
        <v>41</v>
      </c>
    </row>
    <row r="29" spans="1:1" x14ac:dyDescent="0.2">
      <c r="A29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workbookViewId="0"/>
  </sheetViews>
  <sheetFormatPr defaultRowHeight="12.75" x14ac:dyDescent="0.2"/>
  <cols>
    <col min="1" max="1" width="15.42578125" customWidth="1"/>
    <col min="2" max="2" width="17.140625" customWidth="1"/>
    <col min="3" max="3" width="17" hidden="1" customWidth="1"/>
    <col min="4" max="4" width="21.42578125" hidden="1" customWidth="1"/>
    <col min="5" max="5" width="24.140625" hidden="1" customWidth="1"/>
    <col min="6" max="6" width="23.42578125" hidden="1" customWidth="1"/>
    <col min="7" max="7" width="15.28515625" customWidth="1"/>
    <col min="8" max="8" width="19.85546875" hidden="1" customWidth="1"/>
    <col min="9" max="9" width="17.7109375" hidden="1" customWidth="1"/>
    <col min="10" max="10" width="15" customWidth="1"/>
    <col min="11" max="11" width="23.5703125" customWidth="1"/>
    <col min="12" max="14" width="9.140625" hidden="1" customWidth="1"/>
    <col min="15" max="15" width="15.28515625" customWidth="1"/>
    <col min="16" max="16" width="11.140625" customWidth="1"/>
    <col min="17" max="17" width="43.28515625" customWidth="1"/>
    <col min="18" max="18" width="11.28515625" customWidth="1"/>
    <col min="19" max="19" width="19" customWidth="1"/>
    <col min="20" max="20" width="2.7109375" customWidth="1"/>
    <col min="21" max="21" width="30.5703125" customWidth="1"/>
  </cols>
  <sheetData>
    <row r="1" spans="1:21" ht="63.75" thickBot="1" x14ac:dyDescent="0.25">
      <c r="A1" s="15" t="s">
        <v>0</v>
      </c>
      <c r="B1" s="15" t="s">
        <v>2</v>
      </c>
      <c r="C1" s="15" t="s">
        <v>35</v>
      </c>
      <c r="D1" s="37" t="s">
        <v>1</v>
      </c>
      <c r="E1" s="15" t="s">
        <v>31</v>
      </c>
      <c r="F1" s="16" t="s">
        <v>9</v>
      </c>
      <c r="G1" s="18" t="s">
        <v>30</v>
      </c>
      <c r="H1" s="15" t="s">
        <v>10</v>
      </c>
      <c r="I1" s="15" t="s">
        <v>29</v>
      </c>
      <c r="J1" s="15" t="s">
        <v>8</v>
      </c>
      <c r="K1" s="13" t="s">
        <v>7</v>
      </c>
      <c r="L1" s="14"/>
      <c r="M1" s="14"/>
      <c r="N1" s="14"/>
      <c r="O1" s="17" t="s">
        <v>3</v>
      </c>
      <c r="P1" s="17" t="s">
        <v>4</v>
      </c>
      <c r="Q1" s="17" t="s">
        <v>11</v>
      </c>
      <c r="R1" s="17" t="s">
        <v>5</v>
      </c>
      <c r="S1" s="17" t="s">
        <v>6</v>
      </c>
      <c r="U1" s="17" t="s">
        <v>36</v>
      </c>
    </row>
    <row r="2" spans="1:21" ht="21" x14ac:dyDescent="0.25">
      <c r="A2" s="12" t="s">
        <v>34</v>
      </c>
      <c r="B2" s="3">
        <v>500</v>
      </c>
      <c r="C2" s="4">
        <f>1/(1/E2 + 1/D2)</f>
        <v>79.193727850482077</v>
      </c>
      <c r="D2" s="4">
        <v>999999</v>
      </c>
      <c r="E2" s="4">
        <f>3.3*24</f>
        <v>79.199999999999989</v>
      </c>
      <c r="F2" s="5">
        <v>0.16600000000000001</v>
      </c>
      <c r="G2" s="9">
        <v>1</v>
      </c>
      <c r="H2" s="5">
        <v>10</v>
      </c>
      <c r="I2" s="6">
        <f t="shared" ref="I2:I21" si="0">1000*B2*F2*POWER(0.5,24*L2/C2)</f>
        <v>83000</v>
      </c>
      <c r="J2" s="7">
        <f t="shared" ref="J2:J21" ca="1" si="1">K2-TODAY()</f>
        <v>13.374208171968348</v>
      </c>
      <c r="K2" s="8">
        <f t="shared" ref="K2:K21" ca="1" si="2">TODAY()+-LN(H2/(G2*F2*1000))*C2/(24*LN(2))</f>
        <v>43419.374208171968</v>
      </c>
      <c r="L2" s="9"/>
      <c r="M2" s="9"/>
      <c r="N2" s="9"/>
      <c r="O2" s="10">
        <f t="shared" ref="O2:O21" ca="1" si="3">TODAY()</f>
        <v>43406</v>
      </c>
      <c r="P2" s="10">
        <f ca="1">TODAY()+0.5*J2</f>
        <v>43412.687104085984</v>
      </c>
      <c r="Q2" s="11">
        <f ca="1">G2*F2*POWER(2,(O2-P2)*24/C2)</f>
        <v>4.0743097574934196E-2</v>
      </c>
      <c r="R2" s="9">
        <v>32</v>
      </c>
      <c r="S2" s="7">
        <f t="shared" ref="S2:S21" ca="1" si="4">4*G2*F2*POWER(2,(O2-P2)*24/C2)*C2/LN(2)*(1-POWER(0.5,(R2/C2)))</f>
        <v>4.548452384368999</v>
      </c>
      <c r="U2" s="27" t="str">
        <f ca="1">IF(Q2&gt;0.01,"geef een vliegbrief mee","een vliegbrief is niet nodig")</f>
        <v>geef een vliegbrief mee</v>
      </c>
    </row>
    <row r="3" spans="1:21" ht="21" x14ac:dyDescent="0.25">
      <c r="A3" s="12" t="s">
        <v>12</v>
      </c>
      <c r="B3" s="3">
        <v>500</v>
      </c>
      <c r="C3" s="4">
        <f t="shared" ref="C3:C21" si="5">1/(1/E3 + 1/D3)</f>
        <v>1.8333299722250229</v>
      </c>
      <c r="D3" s="4">
        <v>999999</v>
      </c>
      <c r="E3" s="4">
        <f>110/60</f>
        <v>1.8333333333333333</v>
      </c>
      <c r="F3" s="5">
        <v>0.16600000000000001</v>
      </c>
      <c r="G3" s="9">
        <v>1</v>
      </c>
      <c r="H3" s="5">
        <v>10</v>
      </c>
      <c r="I3" s="6">
        <f t="shared" si="0"/>
        <v>83000</v>
      </c>
      <c r="J3" s="7">
        <f t="shared" ca="1" si="1"/>
        <v>0.3096121039125137</v>
      </c>
      <c r="K3" s="8">
        <f t="shared" ca="1" si="2"/>
        <v>43406.309612103913</v>
      </c>
      <c r="L3" s="9"/>
      <c r="M3" s="9"/>
      <c r="N3" s="9"/>
      <c r="O3" s="10">
        <f t="shared" ca="1" si="3"/>
        <v>43406</v>
      </c>
      <c r="P3" s="10">
        <f ca="1">TODAY()+0.5*J3</f>
        <v>43406.154806051956</v>
      </c>
      <c r="Q3" s="11">
        <f t="shared" ref="Q3:Q21" ca="1" si="6">G3*F3*POWER(2,(O3-P3)*24/C3)</f>
        <v>4.074309757489597E-2</v>
      </c>
      <c r="R3" s="9">
        <v>32</v>
      </c>
      <c r="S3" s="7">
        <f t="shared" ca="1" si="4"/>
        <v>0.43104915194884558</v>
      </c>
      <c r="U3" s="27" t="str">
        <f ca="1">IF(Q3&gt;0.01,"geef een vliegbrief mee","een vliegbrief is niet nodig")</f>
        <v>geef een vliegbrief mee</v>
      </c>
    </row>
    <row r="4" spans="1:21" ht="21" x14ac:dyDescent="0.25">
      <c r="A4" s="12" t="s">
        <v>33</v>
      </c>
      <c r="B4" s="3">
        <v>150</v>
      </c>
      <c r="C4" s="4">
        <f t="shared" si="5"/>
        <v>1.1333320488890601</v>
      </c>
      <c r="D4" s="4">
        <v>999999</v>
      </c>
      <c r="E4" s="4">
        <f>68/60</f>
        <v>1.1333333333333333</v>
      </c>
      <c r="F4" s="5">
        <v>0.16600000000000001</v>
      </c>
      <c r="G4" s="9">
        <v>1</v>
      </c>
      <c r="H4" s="5">
        <v>10</v>
      </c>
      <c r="I4" s="6">
        <f t="shared" si="0"/>
        <v>24900</v>
      </c>
      <c r="J4" s="7">
        <f t="shared" ca="1" si="1"/>
        <v>0.19139670730510261</v>
      </c>
      <c r="K4" s="8">
        <f t="shared" ca="1" si="2"/>
        <v>43406.191396707305</v>
      </c>
      <c r="L4" s="9"/>
      <c r="M4" s="9"/>
      <c r="N4" s="9"/>
      <c r="O4" s="10">
        <f t="shared" ca="1" si="3"/>
        <v>43406</v>
      </c>
      <c r="P4" s="10">
        <f ca="1">TODAY()+0.5*J4</f>
        <v>43406.095698353653</v>
      </c>
      <c r="Q4" s="11">
        <f t="shared" ca="1" si="6"/>
        <v>4.0743097574960745E-2</v>
      </c>
      <c r="R4" s="9">
        <v>32</v>
      </c>
      <c r="S4" s="7">
        <f t="shared" ca="1" si="4"/>
        <v>0.2664684176846136</v>
      </c>
      <c r="U4" s="27"/>
    </row>
    <row r="5" spans="1:21" ht="21" x14ac:dyDescent="0.25">
      <c r="A5" s="1" t="s">
        <v>13</v>
      </c>
      <c r="B5" s="3">
        <v>1050</v>
      </c>
      <c r="C5" s="4">
        <f t="shared" si="5"/>
        <v>6.0059639281445758</v>
      </c>
      <c r="D5" s="4">
        <v>999999</v>
      </c>
      <c r="E5" s="4">
        <v>6.0060000000000002</v>
      </c>
      <c r="F5" s="5">
        <v>2.24E-2</v>
      </c>
      <c r="G5" s="9">
        <f>0.8*B5</f>
        <v>840</v>
      </c>
      <c r="H5" s="5">
        <v>10</v>
      </c>
      <c r="I5" s="6">
        <f t="shared" si="0"/>
        <v>23520</v>
      </c>
      <c r="J5" s="7">
        <f t="shared" ca="1" si="1"/>
        <v>2.7221391493658302</v>
      </c>
      <c r="K5" s="8">
        <f t="shared" ca="1" si="2"/>
        <v>43408.722139149366</v>
      </c>
      <c r="L5" s="9"/>
      <c r="M5" s="9"/>
      <c r="N5" s="9"/>
      <c r="O5" s="10">
        <f t="shared" ca="1" si="3"/>
        <v>43406</v>
      </c>
      <c r="P5" s="10">
        <f ca="1">TODAY()+0.5*J5</f>
        <v>43407.361069574683</v>
      </c>
      <c r="Q5" s="11">
        <f t="shared" ca="1" si="6"/>
        <v>0.43377413477512683</v>
      </c>
      <c r="R5" s="9">
        <v>32</v>
      </c>
      <c r="S5" s="7">
        <f t="shared" ca="1" si="4"/>
        <v>14.659952760930102</v>
      </c>
      <c r="U5" s="27" t="str">
        <f t="shared" ref="U5:U21" ca="1" si="7">IF(Q5&gt;0.01,"geef een vliegbrief mee","een vliegbrief is niet nodig")</f>
        <v>geef een vliegbrief mee</v>
      </c>
    </row>
    <row r="6" spans="1:21" ht="21" x14ac:dyDescent="0.25">
      <c r="A6" s="1" t="s">
        <v>14</v>
      </c>
      <c r="B6" s="3">
        <v>185</v>
      </c>
      <c r="C6" s="4">
        <f t="shared" si="5"/>
        <v>13.219825233735644</v>
      </c>
      <c r="D6" s="4">
        <v>999999</v>
      </c>
      <c r="E6" s="4">
        <v>13.22</v>
      </c>
      <c r="F6" s="5">
        <v>3.4299999999999997E-2</v>
      </c>
      <c r="G6" s="9">
        <v>148</v>
      </c>
      <c r="H6" s="5">
        <v>10</v>
      </c>
      <c r="I6" s="6">
        <f t="shared" si="0"/>
        <v>6345.4999999999991</v>
      </c>
      <c r="J6" s="7">
        <f t="shared" ca="1" si="1"/>
        <v>4.9506383388943505</v>
      </c>
      <c r="K6" s="8">
        <f t="shared" ca="1" si="2"/>
        <v>43410.950638338894</v>
      </c>
      <c r="L6" s="9"/>
      <c r="M6" s="9"/>
      <c r="N6" s="9"/>
      <c r="O6" s="10">
        <f t="shared" ca="1" si="3"/>
        <v>43406</v>
      </c>
      <c r="P6" s="10">
        <f t="shared" ref="P6:P21" ca="1" si="8">TODAY()+0.5*J6</f>
        <v>43408.475319169447</v>
      </c>
      <c r="Q6" s="11">
        <f t="shared" ca="1" si="6"/>
        <v>0.22530867715221317</v>
      </c>
      <c r="R6" s="9">
        <v>32</v>
      </c>
      <c r="S6" s="7">
        <f t="shared" ca="1" si="4"/>
        <v>13.97807964930119</v>
      </c>
      <c r="U6" s="27" t="str">
        <f t="shared" ca="1" si="7"/>
        <v>geef een vliegbrief mee</v>
      </c>
    </row>
    <row r="7" spans="1:21" ht="21" x14ac:dyDescent="0.25">
      <c r="A7" s="1" t="s">
        <v>15</v>
      </c>
      <c r="B7" s="3">
        <v>3300</v>
      </c>
      <c r="C7" s="4">
        <f t="shared" si="5"/>
        <v>16.999711004623926</v>
      </c>
      <c r="D7" s="4">
        <v>999999</v>
      </c>
      <c r="E7" s="4">
        <v>17</v>
      </c>
      <c r="F7" s="5">
        <v>6.6000000000000003E-2</v>
      </c>
      <c r="G7" s="9">
        <f t="shared" ref="G7:G13" si="9">0.8*B7</f>
        <v>2640</v>
      </c>
      <c r="H7" s="5">
        <v>10</v>
      </c>
      <c r="I7" s="6">
        <f t="shared" si="0"/>
        <v>217800</v>
      </c>
      <c r="J7" s="7">
        <f t="shared" ca="1" si="1"/>
        <v>9.9793886859770282</v>
      </c>
      <c r="K7" s="8">
        <f t="shared" ca="1" si="2"/>
        <v>43415.979388685977</v>
      </c>
      <c r="L7" s="9"/>
      <c r="M7" s="9"/>
      <c r="N7" s="9"/>
      <c r="O7" s="10">
        <f t="shared" ca="1" si="3"/>
        <v>43406</v>
      </c>
      <c r="P7" s="10">
        <f t="shared" ca="1" si="8"/>
        <v>43410.989694342992</v>
      </c>
      <c r="Q7" s="11">
        <f t="shared" ca="1" si="6"/>
        <v>1.3199999999975407</v>
      </c>
      <c r="R7" s="9">
        <v>32</v>
      </c>
      <c r="S7" s="7">
        <f t="shared" ca="1" si="4"/>
        <v>94.37077667216505</v>
      </c>
      <c r="U7" s="27" t="str">
        <f t="shared" ca="1" si="7"/>
        <v>geef een vliegbrief mee</v>
      </c>
    </row>
    <row r="8" spans="1:21" ht="21" x14ac:dyDescent="0.25">
      <c r="A8" s="1" t="s">
        <v>16</v>
      </c>
      <c r="B8" s="3">
        <v>111</v>
      </c>
      <c r="C8" s="4">
        <f t="shared" si="5"/>
        <v>73.026666711143477</v>
      </c>
      <c r="D8" s="4">
        <v>999999</v>
      </c>
      <c r="E8" s="4">
        <f>24*3.043</f>
        <v>73.032000000000011</v>
      </c>
      <c r="F8" s="5">
        <v>1.8499999999999999E-2</v>
      </c>
      <c r="G8" s="9">
        <f t="shared" si="9"/>
        <v>88.800000000000011</v>
      </c>
      <c r="H8" s="5">
        <v>10</v>
      </c>
      <c r="I8" s="6">
        <f t="shared" si="0"/>
        <v>2053.5</v>
      </c>
      <c r="J8" s="7">
        <f t="shared" ca="1" si="1"/>
        <v>22.394884142609953</v>
      </c>
      <c r="K8" s="8">
        <f t="shared" ca="1" si="2"/>
        <v>43428.39488414261</v>
      </c>
      <c r="L8" s="9"/>
      <c r="M8" s="9"/>
      <c r="N8" s="9"/>
      <c r="O8" s="10">
        <f t="shared" ca="1" si="3"/>
        <v>43406</v>
      </c>
      <c r="P8" s="10">
        <f t="shared" ca="1" si="8"/>
        <v>43417.197442071309</v>
      </c>
      <c r="Q8" s="11">
        <f t="shared" ca="1" si="6"/>
        <v>0.128171759760043</v>
      </c>
      <c r="R8" s="9">
        <v>32</v>
      </c>
      <c r="S8" s="7">
        <f t="shared" ca="1" si="4"/>
        <v>14.148661405826301</v>
      </c>
      <c r="U8" s="27" t="str">
        <f t="shared" ca="1" si="7"/>
        <v>geef een vliegbrief mee</v>
      </c>
    </row>
    <row r="9" spans="1:21" ht="21" x14ac:dyDescent="0.25">
      <c r="A9" s="1" t="s">
        <v>17</v>
      </c>
      <c r="B9" s="3">
        <v>3700</v>
      </c>
      <c r="C9" s="4">
        <f t="shared" si="5"/>
        <v>46.797809860308398</v>
      </c>
      <c r="D9" s="4">
        <v>999999</v>
      </c>
      <c r="E9" s="4">
        <f>24*1.95</f>
        <v>46.8</v>
      </c>
      <c r="F9" s="5">
        <v>1.4800000000000001E-2</v>
      </c>
      <c r="G9" s="9">
        <f t="shared" si="9"/>
        <v>2960</v>
      </c>
      <c r="H9" s="5">
        <v>10</v>
      </c>
      <c r="I9" s="6">
        <f t="shared" si="0"/>
        <v>54760</v>
      </c>
      <c r="J9" s="7">
        <f t="shared" ca="1" si="1"/>
        <v>23.588004421209916</v>
      </c>
      <c r="K9" s="8">
        <f t="shared" ca="1" si="2"/>
        <v>43429.58800442121</v>
      </c>
      <c r="L9" s="9"/>
      <c r="M9" s="9"/>
      <c r="N9" s="9"/>
      <c r="O9" s="10">
        <f t="shared" ca="1" si="3"/>
        <v>43406</v>
      </c>
      <c r="P9" s="10">
        <f t="shared" ca="1" si="8"/>
        <v>43417.794002210605</v>
      </c>
      <c r="Q9" s="11">
        <f t="shared" ca="1" si="6"/>
        <v>0.66187612134014939</v>
      </c>
      <c r="R9" s="9">
        <v>32</v>
      </c>
      <c r="S9" s="7">
        <f t="shared" ca="1" si="4"/>
        <v>67.471934330131489</v>
      </c>
      <c r="U9" s="27" t="str">
        <f t="shared" ca="1" si="7"/>
        <v>geef een vliegbrief mee</v>
      </c>
    </row>
    <row r="10" spans="1:21" ht="39" x14ac:dyDescent="0.25">
      <c r="A10" s="1" t="s">
        <v>25</v>
      </c>
      <c r="B10" s="3">
        <v>2</v>
      </c>
      <c r="C10" s="4">
        <f t="shared" si="5"/>
        <v>192.46694930534022</v>
      </c>
      <c r="D10" s="4">
        <v>999999</v>
      </c>
      <c r="E10" s="4">
        <f>8.021*24</f>
        <v>192.50400000000002</v>
      </c>
      <c r="F10" s="5">
        <v>6.3600000000000004E-2</v>
      </c>
      <c r="G10" s="9">
        <f t="shared" si="9"/>
        <v>1.6</v>
      </c>
      <c r="H10" s="5">
        <v>10</v>
      </c>
      <c r="I10" s="6">
        <f t="shared" si="0"/>
        <v>127.2</v>
      </c>
      <c r="J10" s="7">
        <f t="shared" ca="1" si="1"/>
        <v>26.841911256611638</v>
      </c>
      <c r="K10" s="8">
        <f t="shared" ca="1" si="2"/>
        <v>43432.841911256612</v>
      </c>
      <c r="L10" s="9"/>
      <c r="M10" s="9"/>
      <c r="N10" s="9"/>
      <c r="O10" s="10">
        <f t="shared" ca="1" si="3"/>
        <v>43406</v>
      </c>
      <c r="P10" s="10">
        <f t="shared" ca="1" si="8"/>
        <v>43419.420955628302</v>
      </c>
      <c r="Q10" s="11">
        <f t="shared" ca="1" si="6"/>
        <v>3.1899843259810094E-2</v>
      </c>
      <c r="R10" s="9">
        <v>32</v>
      </c>
      <c r="S10" s="7">
        <f t="shared" ca="1" si="4"/>
        <v>3.8566821933504198</v>
      </c>
      <c r="U10" s="27" t="str">
        <f t="shared" ca="1" si="7"/>
        <v>geef een vliegbrief mee</v>
      </c>
    </row>
    <row r="11" spans="1:21" ht="21" x14ac:dyDescent="0.25">
      <c r="A11" s="1" t="s">
        <v>18</v>
      </c>
      <c r="B11" s="3">
        <v>370</v>
      </c>
      <c r="C11" s="4">
        <f t="shared" si="5"/>
        <v>67.315468318141143</v>
      </c>
      <c r="D11" s="4">
        <v>999999</v>
      </c>
      <c r="E11" s="4">
        <f>2.805*24</f>
        <v>67.320000000000007</v>
      </c>
      <c r="F11" s="5">
        <v>7.17E-2</v>
      </c>
      <c r="G11" s="9">
        <f t="shared" si="9"/>
        <v>296</v>
      </c>
      <c r="H11" s="5">
        <v>10</v>
      </c>
      <c r="I11" s="6">
        <f t="shared" si="0"/>
        <v>26529</v>
      </c>
      <c r="J11" s="7">
        <f t="shared" ca="1" si="1"/>
        <v>30.997164557971701</v>
      </c>
      <c r="K11" s="8">
        <f t="shared" ca="1" si="2"/>
        <v>43436.997164557972</v>
      </c>
      <c r="L11" s="9"/>
      <c r="M11" s="9"/>
      <c r="N11" s="9"/>
      <c r="O11" s="10">
        <f t="shared" ca="1" si="3"/>
        <v>43406</v>
      </c>
      <c r="P11" s="10">
        <f t="shared" ca="1" si="8"/>
        <v>43421.498582278989</v>
      </c>
      <c r="Q11" s="11">
        <f t="shared" ca="1" si="6"/>
        <v>0.46068644434126815</v>
      </c>
      <c r="R11" s="9">
        <v>32</v>
      </c>
      <c r="S11" s="7">
        <f t="shared" ca="1" si="4"/>
        <v>50.237434742844002</v>
      </c>
      <c r="U11" s="27" t="str">
        <f t="shared" ca="1" si="7"/>
        <v>geef een vliegbrief mee</v>
      </c>
    </row>
    <row r="12" spans="1:21" ht="21" x14ac:dyDescent="0.25">
      <c r="A12" s="1" t="s">
        <v>19</v>
      </c>
      <c r="B12" s="3">
        <v>400</v>
      </c>
      <c r="C12" s="4">
        <f t="shared" si="5"/>
        <v>78.223880539705917</v>
      </c>
      <c r="D12" s="4">
        <v>999999</v>
      </c>
      <c r="E12" s="4">
        <v>78.23</v>
      </c>
      <c r="F12" s="5">
        <v>2.5000000000000001E-2</v>
      </c>
      <c r="G12" s="9">
        <f t="shared" si="9"/>
        <v>320</v>
      </c>
      <c r="H12" s="5">
        <v>10</v>
      </c>
      <c r="I12" s="6">
        <f t="shared" si="0"/>
        <v>10000</v>
      </c>
      <c r="J12" s="7">
        <f t="shared" ca="1" si="1"/>
        <v>31.432493938795233</v>
      </c>
      <c r="K12" s="8">
        <f t="shared" ca="1" si="2"/>
        <v>43437.432493938795</v>
      </c>
      <c r="L12" s="9"/>
      <c r="M12" s="9"/>
      <c r="N12" s="9"/>
      <c r="O12" s="10">
        <f t="shared" ca="1" si="3"/>
        <v>43406</v>
      </c>
      <c r="P12" s="10">
        <f t="shared" ca="1" si="8"/>
        <v>43421.716246969401</v>
      </c>
      <c r="Q12" s="11">
        <f t="shared" ca="1" si="6"/>
        <v>0.28284271247434506</v>
      </c>
      <c r="R12" s="9">
        <v>32</v>
      </c>
      <c r="S12" s="7">
        <f t="shared" ca="1" si="4"/>
        <v>31.523607981286151</v>
      </c>
      <c r="U12" s="27" t="str">
        <f t="shared" ca="1" si="7"/>
        <v>geef een vliegbrief mee</v>
      </c>
    </row>
    <row r="13" spans="1:21" ht="21" x14ac:dyDescent="0.25">
      <c r="A13" s="1" t="s">
        <v>20</v>
      </c>
      <c r="B13" s="3">
        <v>3300</v>
      </c>
      <c r="C13" s="4">
        <f t="shared" si="5"/>
        <v>64.795801227881668</v>
      </c>
      <c r="D13" s="4">
        <v>999999</v>
      </c>
      <c r="E13" s="4">
        <f>24*2.7</f>
        <v>64.800000000000011</v>
      </c>
      <c r="F13" s="5">
        <v>7.1099999999999997E-2</v>
      </c>
      <c r="G13" s="9">
        <f t="shared" si="9"/>
        <v>2640</v>
      </c>
      <c r="H13" s="5">
        <v>10</v>
      </c>
      <c r="I13" s="6">
        <f t="shared" si="0"/>
        <v>234630</v>
      </c>
      <c r="J13" s="7">
        <f t="shared" ca="1" si="1"/>
        <v>38.327180186286569</v>
      </c>
      <c r="K13" s="8">
        <f t="shared" ca="1" si="2"/>
        <v>43444.327180186287</v>
      </c>
      <c r="L13" s="9"/>
      <c r="M13" s="9"/>
      <c r="N13" s="9"/>
      <c r="O13" s="10">
        <f t="shared" ca="1" si="3"/>
        <v>43406</v>
      </c>
      <c r="P13" s="10">
        <f t="shared" ca="1" si="8"/>
        <v>43425.163590093143</v>
      </c>
      <c r="Q13" s="11">
        <f t="shared" ca="1" si="6"/>
        <v>1.3700510939374118</v>
      </c>
      <c r="R13" s="9">
        <v>32</v>
      </c>
      <c r="S13" s="7">
        <f t="shared" ca="1" si="4"/>
        <v>148.50186805577843</v>
      </c>
      <c r="U13" s="27" t="str">
        <f t="shared" ca="1" si="7"/>
        <v>geef een vliegbrief mee</v>
      </c>
    </row>
    <row r="14" spans="1:21" ht="21" x14ac:dyDescent="0.25">
      <c r="A14" s="1" t="s">
        <v>32</v>
      </c>
      <c r="B14" s="3">
        <v>74</v>
      </c>
      <c r="C14" s="4">
        <f t="shared" si="5"/>
        <v>100.30993689706737</v>
      </c>
      <c r="D14" s="4">
        <v>999999</v>
      </c>
      <c r="E14" s="4">
        <f>4.18*24</f>
        <v>100.32</v>
      </c>
      <c r="F14" s="5">
        <v>0.17</v>
      </c>
      <c r="G14" s="9">
        <v>74</v>
      </c>
      <c r="H14" s="5">
        <v>10</v>
      </c>
      <c r="I14" s="6">
        <f t="shared" si="0"/>
        <v>12580</v>
      </c>
      <c r="J14" s="7">
        <f t="shared" ca="1" si="1"/>
        <v>43.036792289436562</v>
      </c>
      <c r="K14" s="8">
        <f t="shared" ca="1" si="2"/>
        <v>43449.036792289437</v>
      </c>
      <c r="L14" s="9"/>
      <c r="M14" s="9"/>
      <c r="N14" s="9"/>
      <c r="O14" s="10">
        <f t="shared" ca="1" si="3"/>
        <v>43406</v>
      </c>
      <c r="P14" s="10">
        <f t="shared" ca="1" si="8"/>
        <v>43427.518396144718</v>
      </c>
      <c r="Q14" s="11">
        <f t="shared" ca="1" si="6"/>
        <v>0.35468295701933272</v>
      </c>
      <c r="R14" s="9">
        <v>32</v>
      </c>
      <c r="S14" s="7">
        <f t="shared" ca="1" si="4"/>
        <v>40.730405273879278</v>
      </c>
      <c r="U14" s="27" t="str">
        <f t="shared" ca="1" si="7"/>
        <v>geef een vliegbrief mee</v>
      </c>
    </row>
    <row r="15" spans="1:21" ht="21" x14ac:dyDescent="0.25">
      <c r="A15" s="1" t="s">
        <v>21</v>
      </c>
      <c r="B15" s="3">
        <v>100</v>
      </c>
      <c r="C15" s="4">
        <f t="shared" si="5"/>
        <v>343.08225405266319</v>
      </c>
      <c r="D15" s="4">
        <v>999999</v>
      </c>
      <c r="E15" s="4">
        <f>24*14.3</f>
        <v>343.20000000000005</v>
      </c>
      <c r="F15" s="5">
        <v>1.31E-3</v>
      </c>
      <c r="G15" s="9">
        <f t="shared" ref="G15:G21" si="10">0.8*B15</f>
        <v>80</v>
      </c>
      <c r="H15" s="5">
        <v>10</v>
      </c>
      <c r="I15" s="6">
        <f t="shared" si="0"/>
        <v>131</v>
      </c>
      <c r="J15" s="7">
        <f t="shared" ca="1" si="1"/>
        <v>48.454175918399415</v>
      </c>
      <c r="K15" s="8">
        <f t="shared" ca="1" si="2"/>
        <v>43454.454175918399</v>
      </c>
      <c r="L15" s="9"/>
      <c r="M15" s="9"/>
      <c r="N15" s="9"/>
      <c r="O15" s="10">
        <f t="shared" ca="1" si="3"/>
        <v>43406</v>
      </c>
      <c r="P15" s="10">
        <f t="shared" ca="1" si="8"/>
        <v>43430.227087959196</v>
      </c>
      <c r="Q15" s="11">
        <f t="shared" ca="1" si="6"/>
        <v>3.2372828112485263E-2</v>
      </c>
      <c r="R15" s="9">
        <v>32</v>
      </c>
      <c r="S15" s="7">
        <f t="shared" ca="1" si="4"/>
        <v>4.0126141030677251</v>
      </c>
      <c r="U15" s="27" t="str">
        <f t="shared" ca="1" si="7"/>
        <v>geef een vliegbrief mee</v>
      </c>
    </row>
    <row r="16" spans="1:21" ht="21" x14ac:dyDescent="0.25">
      <c r="A16" s="1" t="s">
        <v>22</v>
      </c>
      <c r="B16" s="3">
        <v>8</v>
      </c>
      <c r="C16" s="4">
        <f t="shared" si="5"/>
        <v>274.24476909970963</v>
      </c>
      <c r="D16" s="4">
        <v>999999</v>
      </c>
      <c r="E16" s="4">
        <f>24*11.43</f>
        <v>274.32</v>
      </c>
      <c r="F16" s="5">
        <v>0.06</v>
      </c>
      <c r="G16" s="9">
        <f t="shared" si="10"/>
        <v>6.4</v>
      </c>
      <c r="H16" s="5">
        <v>10</v>
      </c>
      <c r="I16" s="6">
        <f t="shared" si="0"/>
        <v>480</v>
      </c>
      <c r="J16" s="7">
        <f t="shared" ca="1" si="1"/>
        <v>60.139985641319072</v>
      </c>
      <c r="K16" s="8">
        <f t="shared" ca="1" si="2"/>
        <v>43466.139985641319</v>
      </c>
      <c r="L16" s="9"/>
      <c r="M16" s="9"/>
      <c r="N16" s="9"/>
      <c r="O16" s="10">
        <f t="shared" ca="1" si="3"/>
        <v>43406</v>
      </c>
      <c r="P16" s="10">
        <f t="shared" ca="1" si="8"/>
        <v>43436.06999282066</v>
      </c>
      <c r="Q16" s="11">
        <f t="shared" ca="1" si="6"/>
        <v>6.1967733539323264E-2</v>
      </c>
      <c r="R16" s="9">
        <v>32</v>
      </c>
      <c r="S16" s="7">
        <f t="shared" ca="1" si="4"/>
        <v>7.6195836648648791</v>
      </c>
      <c r="U16" s="27" t="str">
        <f t="shared" ref="U16" ca="1" si="11">IF(Q16&gt;0.01,"geef een vliegbrief mee","een vliegbrief is niet nodig")</f>
        <v>geef een vliegbrief mee</v>
      </c>
    </row>
    <row r="17" spans="1:21" ht="21" x14ac:dyDescent="0.25">
      <c r="A17" s="2" t="s">
        <v>23</v>
      </c>
      <c r="B17" s="3">
        <v>3700</v>
      </c>
      <c r="C17" s="4">
        <f t="shared" si="5"/>
        <v>161.01407026819425</v>
      </c>
      <c r="D17" s="4">
        <v>999999</v>
      </c>
      <c r="E17" s="4">
        <f>24*6.71</f>
        <v>161.04</v>
      </c>
      <c r="F17" s="5">
        <v>6.6299999999999996E-3</v>
      </c>
      <c r="G17" s="9">
        <f t="shared" si="10"/>
        <v>2960</v>
      </c>
      <c r="H17" s="5">
        <v>10</v>
      </c>
      <c r="I17" s="6">
        <f t="shared" si="0"/>
        <v>24531</v>
      </c>
      <c r="J17" s="7">
        <f t="shared" ca="1" si="1"/>
        <v>73.38526362866105</v>
      </c>
      <c r="K17" s="8">
        <f t="shared" ca="1" si="2"/>
        <v>43479.385263628661</v>
      </c>
      <c r="L17" s="9"/>
      <c r="M17" s="9"/>
      <c r="N17" s="9"/>
      <c r="O17" s="10">
        <f t="shared" ca="1" si="3"/>
        <v>43406</v>
      </c>
      <c r="P17" s="10">
        <f t="shared" ca="1" si="8"/>
        <v>43442.692631814331</v>
      </c>
      <c r="Q17" s="11">
        <f t="shared" ca="1" si="6"/>
        <v>0.44299887133047106</v>
      </c>
      <c r="R17" s="9">
        <v>32</v>
      </c>
      <c r="S17" s="7">
        <f t="shared" ca="1" si="4"/>
        <v>52.971530573427749</v>
      </c>
      <c r="U17" s="27" t="str">
        <f t="shared" ca="1" si="7"/>
        <v>geef een vliegbrief mee</v>
      </c>
    </row>
    <row r="18" spans="1:21" ht="21" x14ac:dyDescent="0.25">
      <c r="A18" s="1" t="s">
        <v>24</v>
      </c>
      <c r="B18" s="3">
        <v>7800</v>
      </c>
      <c r="C18" s="4">
        <f t="shared" si="5"/>
        <v>192.46694930534022</v>
      </c>
      <c r="D18" s="4">
        <v>999999</v>
      </c>
      <c r="E18" s="4">
        <f>8.021*24</f>
        <v>192.50400000000002</v>
      </c>
      <c r="F18" s="5">
        <v>6.3600000000000004E-2</v>
      </c>
      <c r="G18" s="9">
        <f t="shared" si="10"/>
        <v>6240</v>
      </c>
      <c r="H18" s="5">
        <v>10</v>
      </c>
      <c r="I18" s="6">
        <f t="shared" si="0"/>
        <v>496080.00000000006</v>
      </c>
      <c r="J18" s="7">
        <f t="shared" ca="1" si="1"/>
        <v>122.50807681433798</v>
      </c>
      <c r="K18" s="8">
        <f t="shared" ca="1" si="2"/>
        <v>43528.508076814338</v>
      </c>
      <c r="L18" s="9"/>
      <c r="M18" s="9"/>
      <c r="N18" s="9"/>
      <c r="O18" s="10">
        <f t="shared" ca="1" si="3"/>
        <v>43406</v>
      </c>
      <c r="P18" s="10">
        <f t="shared" ca="1" si="8"/>
        <v>43467.254038407169</v>
      </c>
      <c r="Q18" s="11">
        <f t="shared" ca="1" si="6"/>
        <v>1.9921445730667533</v>
      </c>
      <c r="R18" s="9">
        <v>32</v>
      </c>
      <c r="S18" s="7">
        <f t="shared" ca="1" si="4"/>
        <v>240.84972577924697</v>
      </c>
      <c r="U18" s="27" t="str">
        <f t="shared" ca="1" si="7"/>
        <v>geef een vliegbrief mee</v>
      </c>
    </row>
    <row r="19" spans="1:21" ht="21" x14ac:dyDescent="0.25">
      <c r="A19" s="2" t="s">
        <v>26</v>
      </c>
      <c r="B19" s="3">
        <v>0.4</v>
      </c>
      <c r="C19" s="4">
        <f t="shared" si="5"/>
        <v>2871.7294110256571</v>
      </c>
      <c r="D19" s="4">
        <v>999999</v>
      </c>
      <c r="E19" s="4">
        <f>24*120</f>
        <v>2880</v>
      </c>
      <c r="F19" s="5">
        <v>6.6900000000000001E-2</v>
      </c>
      <c r="G19" s="9">
        <f t="shared" si="10"/>
        <v>0.32000000000000006</v>
      </c>
      <c r="H19" s="5">
        <v>10</v>
      </c>
      <c r="I19" s="6">
        <f t="shared" si="0"/>
        <v>26.76</v>
      </c>
      <c r="J19" s="7">
        <f t="shared" ca="1" si="1"/>
        <v>131.3995713870172</v>
      </c>
      <c r="K19" s="8">
        <f t="shared" ca="1" si="2"/>
        <v>43537.399571387017</v>
      </c>
      <c r="L19" s="9"/>
      <c r="M19" s="9"/>
      <c r="N19" s="9"/>
      <c r="O19" s="10">
        <f t="shared" ca="1" si="3"/>
        <v>43406</v>
      </c>
      <c r="P19" s="10">
        <f t="shared" ca="1" si="8"/>
        <v>43471.699785693505</v>
      </c>
      <c r="Q19" s="11">
        <f t="shared" ca="1" si="6"/>
        <v>1.4631472926537751E-2</v>
      </c>
      <c r="R19" s="9">
        <v>32</v>
      </c>
      <c r="S19" s="7">
        <f t="shared" ca="1" si="4"/>
        <v>1.86561442845449</v>
      </c>
      <c r="U19" s="27" t="str">
        <f t="shared" ca="1" si="7"/>
        <v>geef een vliegbrief mee</v>
      </c>
    </row>
    <row r="20" spans="1:21" ht="21" x14ac:dyDescent="0.25">
      <c r="A20" s="2" t="s">
        <v>28</v>
      </c>
      <c r="B20" s="29">
        <v>8</v>
      </c>
      <c r="C20" s="4">
        <f t="shared" si="5"/>
        <v>1423.3312385570489</v>
      </c>
      <c r="D20" s="4">
        <v>999999</v>
      </c>
      <c r="E20" s="30">
        <f>24*59.39</f>
        <v>1425.3600000000001</v>
      </c>
      <c r="F20" s="31">
        <v>3.4000000000000002E-2</v>
      </c>
      <c r="G20" s="34">
        <f t="shared" si="10"/>
        <v>6.4</v>
      </c>
      <c r="H20" s="31">
        <v>10</v>
      </c>
      <c r="I20" s="32">
        <f t="shared" si="0"/>
        <v>272</v>
      </c>
      <c r="J20" s="33">
        <f t="shared" ca="1" si="1"/>
        <v>263.53017328771239</v>
      </c>
      <c r="K20" s="8">
        <f t="shared" ca="1" si="2"/>
        <v>43669.530173287712</v>
      </c>
      <c r="L20" s="9"/>
      <c r="M20" s="9"/>
      <c r="N20" s="9"/>
      <c r="O20" s="35">
        <f t="shared" ca="1" si="3"/>
        <v>43406</v>
      </c>
      <c r="P20" s="35">
        <f t="shared" ca="1" si="8"/>
        <v>43537.765086643856</v>
      </c>
      <c r="Q20" s="36">
        <f t="shared" ca="1" si="6"/>
        <v>4.6647615158762749E-2</v>
      </c>
      <c r="R20" s="9">
        <v>32</v>
      </c>
      <c r="S20" s="33">
        <f t="shared" ca="1" si="4"/>
        <v>5.9246112780161067</v>
      </c>
      <c r="U20" s="27" t="str">
        <f t="shared" ca="1" si="7"/>
        <v>geef een vliegbrief mee</v>
      </c>
    </row>
    <row r="21" spans="1:21" ht="21.75" thickBot="1" x14ac:dyDescent="0.3">
      <c r="A21" s="28" t="s">
        <v>27</v>
      </c>
      <c r="B21" s="19">
        <v>150</v>
      </c>
      <c r="C21" s="4">
        <f t="shared" si="5"/>
        <v>1215.3211956902801</v>
      </c>
      <c r="D21" s="4">
        <v>999999</v>
      </c>
      <c r="E21" s="20">
        <f>24*50.7</f>
        <v>1216.8000000000002</v>
      </c>
      <c r="F21" s="21">
        <v>2.87E-2</v>
      </c>
      <c r="G21" s="24">
        <f t="shared" si="10"/>
        <v>120</v>
      </c>
      <c r="H21" s="21">
        <v>10</v>
      </c>
      <c r="I21" s="22">
        <f t="shared" si="0"/>
        <v>4305</v>
      </c>
      <c r="J21" s="23">
        <f t="shared" ca="1" si="1"/>
        <v>426.77732239304169</v>
      </c>
      <c r="K21" s="38">
        <f t="shared" ca="1" si="2"/>
        <v>43832.777322393042</v>
      </c>
      <c r="L21" s="9"/>
      <c r="M21" s="9"/>
      <c r="N21" s="9"/>
      <c r="O21" s="25">
        <f t="shared" ca="1" si="3"/>
        <v>43406</v>
      </c>
      <c r="P21" s="25">
        <f t="shared" ca="1" si="8"/>
        <v>43619.388661196521</v>
      </c>
      <c r="Q21" s="26">
        <f t="shared" ca="1" si="6"/>
        <v>0.18558017135459037</v>
      </c>
      <c r="R21" s="24">
        <v>32</v>
      </c>
      <c r="S21" s="23">
        <f t="shared" ca="1" si="4"/>
        <v>23.538806307479856</v>
      </c>
      <c r="T21" s="39"/>
      <c r="U21" s="40" t="str">
        <f t="shared" ca="1" si="7"/>
        <v>geef een vliegbrief mee</v>
      </c>
    </row>
    <row r="22" spans="1:21" ht="13.5" thickTop="1" x14ac:dyDescent="0.2"/>
  </sheetData>
  <sortState ref="A5:T22">
    <sortCondition ref="J5:J22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toelichting</vt:lpstr>
      <vt:lpstr>rekensheet</vt:lpstr>
    </vt:vector>
  </TitlesOfParts>
  <Company>Meander Medisch Centrum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L.vanden.Berg</dc:creator>
  <cp:lastModifiedBy>Jeroen van de Kamer</cp:lastModifiedBy>
  <dcterms:created xsi:type="dcterms:W3CDTF">2017-06-27T10:17:44Z</dcterms:created>
  <dcterms:modified xsi:type="dcterms:W3CDTF">2018-11-02T13:55:12Z</dcterms:modified>
</cp:coreProperties>
</file>